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320" windowWidth="18580" windowHeight="6810"/>
  </bookViews>
  <sheets>
    <sheet name="CALCULADORA" sheetId="1" r:id="rId1"/>
    <sheet name="DATOS" sheetId="2" r:id="rId2"/>
  </sheets>
  <calcPr calcId="125725"/>
</workbook>
</file>

<file path=xl/calcChain.xml><?xml version="1.0" encoding="utf-8"?>
<calcChain xmlns="http://schemas.openxmlformats.org/spreadsheetml/2006/main">
  <c r="A42" i="2"/>
  <c r="B29"/>
  <c r="B30"/>
  <c r="B31"/>
  <c r="B28"/>
  <c r="B27"/>
  <c r="B26"/>
  <c r="B25"/>
  <c r="E11"/>
  <c r="E12"/>
  <c r="E13"/>
  <c r="E14"/>
  <c r="E15"/>
  <c r="E16"/>
  <c r="E17"/>
  <c r="E18"/>
  <c r="E19"/>
  <c r="E20"/>
  <c r="E21"/>
  <c r="E22"/>
  <c r="E23"/>
  <c r="E24"/>
  <c r="E10"/>
  <c r="D21"/>
  <c r="D22"/>
  <c r="D23"/>
  <c r="D24"/>
  <c r="A41"/>
  <c r="D10"/>
  <c r="D11"/>
  <c r="D12"/>
  <c r="D13"/>
  <c r="D14"/>
  <c r="D15"/>
  <c r="D16"/>
  <c r="D17"/>
  <c r="D18"/>
  <c r="D19"/>
  <c r="D20"/>
  <c r="A37"/>
  <c r="F14" l="1"/>
  <c r="D47"/>
  <c r="E50"/>
  <c r="D50"/>
  <c r="E47"/>
  <c r="N60"/>
  <c r="N61" s="1"/>
  <c r="F13"/>
  <c r="F15"/>
  <c r="F16"/>
  <c r="F17"/>
  <c r="F18"/>
  <c r="F19"/>
  <c r="F24"/>
  <c r="F23"/>
  <c r="F21"/>
  <c r="F20"/>
  <c r="F11"/>
  <c r="E35"/>
  <c r="F10"/>
  <c r="A45"/>
  <c r="D42"/>
  <c r="G42" s="1"/>
  <c r="F22"/>
  <c r="E40"/>
  <c r="H40" s="1"/>
  <c r="D40"/>
  <c r="G40" s="1"/>
  <c r="E42"/>
  <c r="H42" s="1"/>
  <c r="I42" s="1"/>
  <c r="F12"/>
  <c r="E38"/>
  <c r="D38"/>
  <c r="D35"/>
  <c r="H38" l="1"/>
  <c r="G38"/>
  <c r="H35"/>
  <c r="G35"/>
  <c r="M55"/>
  <c r="I40"/>
  <c r="M54"/>
  <c r="N54"/>
  <c r="N55"/>
  <c r="I38" l="1"/>
  <c r="I35"/>
  <c r="N41" s="1"/>
  <c r="M47"/>
  <c r="M46"/>
  <c r="N46"/>
  <c r="N47"/>
  <c r="N37"/>
  <c r="M38"/>
  <c r="N38"/>
  <c r="M39"/>
  <c r="M37"/>
  <c r="N39"/>
  <c r="N57"/>
  <c r="N58" s="1"/>
  <c r="N49" l="1"/>
  <c r="N50" s="1"/>
  <c r="N42"/>
  <c r="N62" l="1"/>
  <c r="E14" i="1" s="1"/>
</calcChain>
</file>

<file path=xl/sharedStrings.xml><?xml version="1.0" encoding="utf-8"?>
<sst xmlns="http://schemas.openxmlformats.org/spreadsheetml/2006/main" count="76" uniqueCount="55">
  <si>
    <t>Campamentos que desea formalizar</t>
  </si>
  <si>
    <t>Con Acogida?</t>
  </si>
  <si>
    <t>SI</t>
  </si>
  <si>
    <t>NO</t>
  </si>
  <si>
    <t>FORISTA</t>
  </si>
  <si>
    <t>2º HERMANO</t>
  </si>
  <si>
    <t>3º HERMANO</t>
  </si>
  <si>
    <t>Empadronado?</t>
  </si>
  <si>
    <t>NINGUNO</t>
  </si>
  <si>
    <t>empadronado</t>
  </si>
  <si>
    <t>descuento</t>
  </si>
  <si>
    <t>dias</t>
  </si>
  <si>
    <t>precio</t>
  </si>
  <si>
    <t>acogida</t>
  </si>
  <si>
    <t>nprecio</t>
  </si>
  <si>
    <t>nacogida</t>
  </si>
  <si>
    <t>total emp</t>
  </si>
  <si>
    <t>total nemp</t>
  </si>
  <si>
    <t>Total</t>
  </si>
  <si>
    <t>TOTAL A PAGAR</t>
  </si>
  <si>
    <t>Descuento</t>
  </si>
  <si>
    <t>Comienzo 24</t>
  </si>
  <si>
    <t>English</t>
  </si>
  <si>
    <t>Comedor incluido?</t>
  </si>
  <si>
    <t>ElegidoAcogida</t>
  </si>
  <si>
    <t>Elegido Comedor</t>
  </si>
  <si>
    <t>sin comedor</t>
  </si>
  <si>
    <t>comedor</t>
  </si>
  <si>
    <t>Comedor y Acogida</t>
  </si>
  <si>
    <t>semanas elegidas</t>
  </si>
  <si>
    <t>empiezo junio tarde</t>
  </si>
  <si>
    <t>6dias</t>
  </si>
  <si>
    <t>hasta13</t>
  </si>
  <si>
    <t>mas13</t>
  </si>
  <si>
    <t>Dias totales campa</t>
  </si>
  <si>
    <t>campas comedor</t>
  </si>
  <si>
    <t>campas sin comedor</t>
  </si>
  <si>
    <t>Jornada Completa</t>
  </si>
  <si>
    <t>Sin Acogida</t>
  </si>
  <si>
    <t>Con Acogida</t>
  </si>
  <si>
    <t>Media Jornada</t>
  </si>
  <si>
    <t>English Comedor</t>
  </si>
  <si>
    <t>English Sin Comedor</t>
  </si>
  <si>
    <t>Empiezo tarde</t>
  </si>
  <si>
    <t>Dias</t>
  </si>
  <si>
    <t>Descuento en campamento en cole?</t>
  </si>
  <si>
    <t>Descuento en English Live</t>
  </si>
  <si>
    <t>descuento E</t>
  </si>
  <si>
    <t>Total dias</t>
  </si>
  <si>
    <t>Con Comedor</t>
  </si>
  <si>
    <t>Con acogida</t>
  </si>
  <si>
    <t>Total de totales</t>
  </si>
  <si>
    <t>Descuento en Vera Summer o Wild Camp</t>
  </si>
  <si>
    <t>Descuento externo</t>
  </si>
  <si>
    <t>Externo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</si>
</sst>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">
    <font>
      <sz val="11"/>
      <color theme="1"/>
      <name val="Calibri"/>
      <family val="2"/>
      <scheme val="minor"/>
    </font>
    <font>
      <sz val="8"/>
      <name val="Tahoma"/>
      <family val="2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3" borderId="0" xfId="0" applyFill="1" applyAlignment="1">
      <alignment horizontal="center"/>
    </xf>
    <xf numFmtId="164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7"/>
  <sheetViews>
    <sheetView tabSelected="1" workbookViewId="0">
      <selection activeCell="I15" sqref="I15"/>
    </sheetView>
  </sheetViews>
  <sheetFormatPr baseColWidth="10" defaultRowHeight="14.5"/>
  <cols>
    <col min="1" max="1" width="33.7265625" customWidth="1"/>
    <col min="2" max="2" width="18.36328125" customWidth="1"/>
    <col min="3" max="3" width="24.453125" customWidth="1"/>
    <col min="4" max="4" width="14.1796875" customWidth="1"/>
    <col min="5" max="5" width="8" customWidth="1"/>
  </cols>
  <sheetData>
    <row r="1" spans="1:9">
      <c r="A1" t="s">
        <v>0</v>
      </c>
      <c r="B1" t="s">
        <v>1</v>
      </c>
      <c r="C1" t="s">
        <v>23</v>
      </c>
      <c r="D1" t="s">
        <v>7</v>
      </c>
      <c r="F1" t="s">
        <v>45</v>
      </c>
    </row>
    <row r="3" spans="1:9">
      <c r="B3">
        <v>2</v>
      </c>
    </row>
    <row r="7" spans="1:9">
      <c r="F7" t="s">
        <v>46</v>
      </c>
      <c r="I7" t="s">
        <v>52</v>
      </c>
    </row>
    <row r="13" spans="1:9">
      <c r="E13" s="1" t="s">
        <v>19</v>
      </c>
      <c r="F13" s="1"/>
      <c r="G13" s="1"/>
    </row>
    <row r="14" spans="1:9">
      <c r="E14" s="2">
        <f>DATOS!N62</f>
        <v>0</v>
      </c>
      <c r="F14" s="2"/>
      <c r="G14" s="2"/>
    </row>
    <row r="15" spans="1:9">
      <c r="E15" s="2"/>
      <c r="F15" s="2"/>
      <c r="G15" s="2"/>
    </row>
    <row r="16" spans="1:9">
      <c r="E16" s="2"/>
      <c r="F16" s="2"/>
      <c r="G16" s="2"/>
    </row>
    <row r="17" spans="5:7">
      <c r="E17" s="2"/>
      <c r="F17" s="2"/>
      <c r="G17" s="2"/>
    </row>
  </sheetData>
  <mergeCells count="2">
    <mergeCell ref="E13:G13"/>
    <mergeCell ref="E14:G1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N62"/>
  <sheetViews>
    <sheetView topLeftCell="E41" workbookViewId="0">
      <selection activeCell="N57" sqref="N57"/>
    </sheetView>
  </sheetViews>
  <sheetFormatPr baseColWidth="10" defaultRowHeight="14.5"/>
  <cols>
    <col min="1" max="1" width="24.1796875" customWidth="1"/>
    <col min="3" max="3" width="23.1796875" customWidth="1"/>
    <col min="4" max="5" width="17.08984375" customWidth="1"/>
    <col min="6" max="6" width="25.90625" customWidth="1"/>
    <col min="7" max="7" width="16.81640625" customWidth="1"/>
    <col min="8" max="8" width="22" customWidth="1"/>
    <col min="11" max="11" width="21.1796875" customWidth="1"/>
  </cols>
  <sheetData>
    <row r="1" spans="1:11">
      <c r="A1" t="s">
        <v>2</v>
      </c>
    </row>
    <row r="2" spans="1:11">
      <c r="A2" t="s">
        <v>3</v>
      </c>
    </row>
    <row r="3" spans="1:11">
      <c r="A3" t="s">
        <v>8</v>
      </c>
    </row>
    <row r="4" spans="1:11">
      <c r="A4" t="s">
        <v>4</v>
      </c>
      <c r="B4" t="s">
        <v>8</v>
      </c>
    </row>
    <row r="5" spans="1:11">
      <c r="A5" t="s">
        <v>5</v>
      </c>
      <c r="B5" t="s">
        <v>5</v>
      </c>
    </row>
    <row r="6" spans="1:11">
      <c r="A6" t="s">
        <v>6</v>
      </c>
      <c r="B6" t="s">
        <v>6</v>
      </c>
    </row>
    <row r="8" spans="1:11">
      <c r="G8" t="s">
        <v>9</v>
      </c>
      <c r="H8" t="s">
        <v>53</v>
      </c>
      <c r="I8" t="s">
        <v>10</v>
      </c>
      <c r="J8" t="s">
        <v>47</v>
      </c>
      <c r="K8" t="s">
        <v>21</v>
      </c>
    </row>
    <row r="9" spans="1:11">
      <c r="B9" t="s">
        <v>50</v>
      </c>
      <c r="C9" t="s">
        <v>49</v>
      </c>
      <c r="D9" t="s">
        <v>24</v>
      </c>
      <c r="E9" t="s">
        <v>25</v>
      </c>
      <c r="F9" t="s">
        <v>28</v>
      </c>
      <c r="G9">
        <v>1</v>
      </c>
      <c r="H9">
        <v>1</v>
      </c>
      <c r="I9">
        <v>1</v>
      </c>
      <c r="J9">
        <v>1</v>
      </c>
      <c r="K9" t="b">
        <v>0</v>
      </c>
    </row>
    <row r="10" spans="1:11">
      <c r="A10" t="b">
        <v>0</v>
      </c>
      <c r="B10">
        <v>1</v>
      </c>
      <c r="C10">
        <v>1</v>
      </c>
      <c r="D10">
        <f>IF(AND(A10,B10=1),1,0)</f>
        <v>0</v>
      </c>
      <c r="E10">
        <f>IF(AND(A10,C10=1),1,0)</f>
        <v>0</v>
      </c>
      <c r="F10">
        <f>D10*E10</f>
        <v>0</v>
      </c>
    </row>
    <row r="11" spans="1:11">
      <c r="A11" t="b">
        <v>0</v>
      </c>
      <c r="B11">
        <v>1</v>
      </c>
      <c r="C11">
        <v>2</v>
      </c>
      <c r="D11">
        <f t="shared" ref="D11:D24" si="0">IF(AND(A11,B11=1),1,0)</f>
        <v>0</v>
      </c>
      <c r="E11">
        <f t="shared" ref="E11:E24" si="1">IF(AND(A11,C11=1),1,0)</f>
        <v>0</v>
      </c>
      <c r="F11">
        <f t="shared" ref="F11:F24" si="2">D11*E11</f>
        <v>0</v>
      </c>
    </row>
    <row r="12" spans="1:11">
      <c r="A12" t="b">
        <v>0</v>
      </c>
      <c r="B12">
        <v>1</v>
      </c>
      <c r="C12">
        <v>1</v>
      </c>
      <c r="D12">
        <f t="shared" si="0"/>
        <v>0</v>
      </c>
      <c r="E12">
        <f t="shared" si="1"/>
        <v>0</v>
      </c>
      <c r="F12">
        <f t="shared" si="2"/>
        <v>0</v>
      </c>
      <c r="G12" t="s">
        <v>11</v>
      </c>
      <c r="H12" t="s">
        <v>12</v>
      </c>
      <c r="I12" t="s">
        <v>13</v>
      </c>
      <c r="J12" t="s">
        <v>14</v>
      </c>
      <c r="K12" t="s">
        <v>15</v>
      </c>
    </row>
    <row r="13" spans="1:11">
      <c r="A13" t="b">
        <v>0</v>
      </c>
      <c r="B13">
        <v>1</v>
      </c>
      <c r="C13">
        <v>1</v>
      </c>
      <c r="D13">
        <f t="shared" si="0"/>
        <v>0</v>
      </c>
      <c r="E13">
        <f t="shared" si="1"/>
        <v>0</v>
      </c>
      <c r="F13">
        <f t="shared" si="2"/>
        <v>0</v>
      </c>
      <c r="G13">
        <v>6</v>
      </c>
      <c r="H13">
        <v>18</v>
      </c>
      <c r="I13">
        <v>20</v>
      </c>
      <c r="J13">
        <v>27</v>
      </c>
      <c r="K13">
        <v>30</v>
      </c>
    </row>
    <row r="14" spans="1:11">
      <c r="A14" t="b">
        <v>0</v>
      </c>
      <c r="B14">
        <v>1</v>
      </c>
      <c r="C14">
        <v>1</v>
      </c>
      <c r="D14">
        <f t="shared" si="0"/>
        <v>0</v>
      </c>
      <c r="E14">
        <f t="shared" si="1"/>
        <v>0</v>
      </c>
      <c r="F14">
        <f t="shared" si="2"/>
        <v>0</v>
      </c>
      <c r="G14">
        <v>13</v>
      </c>
      <c r="H14">
        <v>15</v>
      </c>
      <c r="I14">
        <v>17</v>
      </c>
      <c r="J14">
        <v>21</v>
      </c>
      <c r="K14">
        <v>24</v>
      </c>
    </row>
    <row r="15" spans="1:11">
      <c r="A15" t="b">
        <v>0</v>
      </c>
      <c r="B15">
        <v>1</v>
      </c>
      <c r="C15">
        <v>1</v>
      </c>
      <c r="D15">
        <f t="shared" si="0"/>
        <v>0</v>
      </c>
      <c r="E15">
        <f t="shared" si="1"/>
        <v>0</v>
      </c>
      <c r="F15">
        <f t="shared" si="2"/>
        <v>0</v>
      </c>
      <c r="G15">
        <v>24</v>
      </c>
      <c r="H15">
        <v>12</v>
      </c>
      <c r="I15">
        <v>14</v>
      </c>
      <c r="J15">
        <v>15.5</v>
      </c>
      <c r="K15">
        <v>18</v>
      </c>
    </row>
    <row r="16" spans="1:11">
      <c r="A16" t="b">
        <v>0</v>
      </c>
      <c r="B16">
        <v>2</v>
      </c>
      <c r="C16">
        <v>1</v>
      </c>
      <c r="D16">
        <f t="shared" si="0"/>
        <v>0</v>
      </c>
      <c r="E16">
        <f t="shared" si="1"/>
        <v>0</v>
      </c>
      <c r="F16">
        <f t="shared" si="2"/>
        <v>0</v>
      </c>
    </row>
    <row r="17" spans="1:11">
      <c r="A17" t="b">
        <v>0</v>
      </c>
      <c r="B17">
        <v>2</v>
      </c>
      <c r="C17">
        <v>1</v>
      </c>
      <c r="D17">
        <f t="shared" si="0"/>
        <v>0</v>
      </c>
      <c r="E17">
        <f t="shared" si="1"/>
        <v>0</v>
      </c>
      <c r="F17">
        <f t="shared" si="2"/>
        <v>0</v>
      </c>
      <c r="G17" t="s">
        <v>26</v>
      </c>
    </row>
    <row r="18" spans="1:11">
      <c r="A18" t="b">
        <v>0</v>
      </c>
      <c r="B18">
        <v>1</v>
      </c>
      <c r="C18">
        <v>1</v>
      </c>
      <c r="D18">
        <f t="shared" si="0"/>
        <v>0</v>
      </c>
      <c r="E18">
        <f t="shared" si="1"/>
        <v>0</v>
      </c>
      <c r="F18">
        <f t="shared" si="2"/>
        <v>0</v>
      </c>
      <c r="G18">
        <v>13</v>
      </c>
      <c r="H18">
        <v>7.5</v>
      </c>
      <c r="I18">
        <v>9.5</v>
      </c>
      <c r="J18">
        <v>10.5</v>
      </c>
      <c r="K18">
        <v>13.5</v>
      </c>
    </row>
    <row r="19" spans="1:11">
      <c r="A19" t="b">
        <v>0</v>
      </c>
      <c r="B19">
        <v>2</v>
      </c>
      <c r="C19">
        <v>2</v>
      </c>
      <c r="D19">
        <f t="shared" si="0"/>
        <v>0</v>
      </c>
      <c r="E19">
        <f t="shared" si="1"/>
        <v>0</v>
      </c>
      <c r="F19">
        <f t="shared" si="2"/>
        <v>0</v>
      </c>
      <c r="G19">
        <v>14</v>
      </c>
      <c r="H19">
        <v>6</v>
      </c>
      <c r="I19">
        <v>8</v>
      </c>
      <c r="J19">
        <v>8</v>
      </c>
      <c r="K19">
        <v>10.5</v>
      </c>
    </row>
    <row r="20" spans="1:11">
      <c r="A20" t="b">
        <v>0</v>
      </c>
      <c r="B20">
        <v>2</v>
      </c>
      <c r="C20">
        <v>2</v>
      </c>
      <c r="D20">
        <f t="shared" si="0"/>
        <v>0</v>
      </c>
      <c r="E20">
        <f t="shared" si="1"/>
        <v>0</v>
      </c>
      <c r="F20">
        <f t="shared" si="2"/>
        <v>0</v>
      </c>
    </row>
    <row r="21" spans="1:11">
      <c r="A21" t="b">
        <v>0</v>
      </c>
      <c r="B21">
        <v>2</v>
      </c>
      <c r="C21">
        <v>2</v>
      </c>
      <c r="D21">
        <f t="shared" si="0"/>
        <v>0</v>
      </c>
      <c r="E21">
        <f t="shared" si="1"/>
        <v>0</v>
      </c>
      <c r="F21">
        <f t="shared" si="2"/>
        <v>0</v>
      </c>
      <c r="G21" t="s">
        <v>22</v>
      </c>
    </row>
    <row r="22" spans="1:11">
      <c r="A22" t="b">
        <v>0</v>
      </c>
      <c r="B22">
        <v>2</v>
      </c>
      <c r="C22">
        <v>2</v>
      </c>
      <c r="D22">
        <f t="shared" si="0"/>
        <v>0</v>
      </c>
      <c r="E22">
        <f t="shared" si="1"/>
        <v>0</v>
      </c>
      <c r="F22">
        <f t="shared" si="2"/>
        <v>0</v>
      </c>
      <c r="G22" t="s">
        <v>27</v>
      </c>
      <c r="H22">
        <v>22.5</v>
      </c>
      <c r="I22">
        <v>24.5</v>
      </c>
      <c r="J22">
        <v>31.5</v>
      </c>
      <c r="K22">
        <v>34.5</v>
      </c>
    </row>
    <row r="23" spans="1:11">
      <c r="A23" t="b">
        <v>0</v>
      </c>
      <c r="B23">
        <v>2</v>
      </c>
      <c r="C23">
        <v>2</v>
      </c>
      <c r="D23">
        <f t="shared" si="0"/>
        <v>0</v>
      </c>
      <c r="E23">
        <f t="shared" si="1"/>
        <v>0</v>
      </c>
      <c r="F23">
        <f t="shared" si="2"/>
        <v>0</v>
      </c>
      <c r="G23" t="s">
        <v>26</v>
      </c>
      <c r="H23">
        <v>15</v>
      </c>
      <c r="I23">
        <v>17</v>
      </c>
      <c r="J23">
        <v>21</v>
      </c>
      <c r="K23">
        <v>24</v>
      </c>
    </row>
    <row r="24" spans="1:11">
      <c r="A24" t="b">
        <v>0</v>
      </c>
      <c r="B24">
        <v>2</v>
      </c>
      <c r="C24">
        <v>2</v>
      </c>
      <c r="D24">
        <f t="shared" si="0"/>
        <v>0</v>
      </c>
      <c r="E24">
        <f t="shared" si="1"/>
        <v>0</v>
      </c>
      <c r="F24">
        <f t="shared" si="2"/>
        <v>0</v>
      </c>
    </row>
    <row r="25" spans="1:11">
      <c r="A25" t="b">
        <v>0</v>
      </c>
      <c r="B25">
        <f>IF(A25,555,0)</f>
        <v>0</v>
      </c>
    </row>
    <row r="26" spans="1:11">
      <c r="A26" t="b">
        <v>0</v>
      </c>
      <c r="B26">
        <f t="shared" ref="B26" si="3">IF(A26,555,0)</f>
        <v>0</v>
      </c>
    </row>
    <row r="27" spans="1:11">
      <c r="A27" t="b">
        <v>0</v>
      </c>
      <c r="B27">
        <f>IF(A27,520,0)</f>
        <v>0</v>
      </c>
    </row>
    <row r="28" spans="1:11">
      <c r="A28" t="b">
        <v>0</v>
      </c>
      <c r="B28">
        <f>IF(A28,345,0)</f>
        <v>0</v>
      </c>
    </row>
    <row r="29" spans="1:11">
      <c r="A29" t="b">
        <v>0</v>
      </c>
      <c r="B29">
        <f t="shared" ref="B29:B31" si="4">IF(A29,345,0)</f>
        <v>0</v>
      </c>
    </row>
    <row r="30" spans="1:11">
      <c r="A30" t="b">
        <v>0</v>
      </c>
      <c r="B30">
        <f t="shared" si="4"/>
        <v>0</v>
      </c>
    </row>
    <row r="31" spans="1:11">
      <c r="A31" t="b">
        <v>0</v>
      </c>
      <c r="B31">
        <f t="shared" si="4"/>
        <v>0</v>
      </c>
    </row>
    <row r="34" spans="1:14">
      <c r="D34" t="s">
        <v>38</v>
      </c>
      <c r="E34" t="s">
        <v>39</v>
      </c>
      <c r="F34" t="s">
        <v>44</v>
      </c>
      <c r="G34" t="s">
        <v>38</v>
      </c>
      <c r="H34" t="s">
        <v>39</v>
      </c>
      <c r="I34" t="s">
        <v>48</v>
      </c>
    </row>
    <row r="35" spans="1:14">
      <c r="C35" t="s">
        <v>37</v>
      </c>
      <c r="D35">
        <f>COUNTIFS(E10:E20,1,A10:A20,TRUE,D10:D20,0)</f>
        <v>0</v>
      </c>
      <c r="E35">
        <f>COUNTIFS(E10:E20,1,A10:A20,TRUE,D10:D20,1)</f>
        <v>0</v>
      </c>
      <c r="G35">
        <f>(D35*5)-D47</f>
        <v>0</v>
      </c>
      <c r="H35">
        <f>(E35*5)-E47</f>
        <v>0</v>
      </c>
      <c r="I35">
        <f>SUM(G35,H35)</f>
        <v>0</v>
      </c>
      <c r="K35" t="s">
        <v>35</v>
      </c>
    </row>
    <row r="36" spans="1:14">
      <c r="A36" t="s">
        <v>29</v>
      </c>
      <c r="M36" t="s">
        <v>16</v>
      </c>
      <c r="N36" t="s">
        <v>17</v>
      </c>
    </row>
    <row r="37" spans="1:14">
      <c r="A37">
        <f>COUNTIF(A10:A20,"VERDADERO")</f>
        <v>0</v>
      </c>
      <c r="L37" t="s">
        <v>31</v>
      </c>
      <c r="M37">
        <f>(G35*18)+(H35*20)</f>
        <v>0</v>
      </c>
      <c r="N37">
        <f>(G35*27)+(H35*30)</f>
        <v>0</v>
      </c>
    </row>
    <row r="38" spans="1:14">
      <c r="C38" t="s">
        <v>40</v>
      </c>
      <c r="D38">
        <f>COUNTIFS(E10:E20,0,A10:A20,TRUE,D10:D20,0)</f>
        <v>0</v>
      </c>
      <c r="E38">
        <f>COUNTIFS(E10:E20,0,A10:A20,TRUE,D10:D20,1)</f>
        <v>0</v>
      </c>
      <c r="G38">
        <f>(D38*5)-D50</f>
        <v>0</v>
      </c>
      <c r="H38">
        <f>(E38*5)-E50</f>
        <v>0</v>
      </c>
      <c r="I38">
        <f>SUM(G38,H38)</f>
        <v>0</v>
      </c>
      <c r="L38" t="s">
        <v>32</v>
      </c>
      <c r="M38">
        <f>(G35*15)+(H35*17)</f>
        <v>0</v>
      </c>
      <c r="N38">
        <f>(G35*21)+(H35*24)</f>
        <v>0</v>
      </c>
    </row>
    <row r="39" spans="1:14">
      <c r="L39" t="s">
        <v>33</v>
      </c>
      <c r="M39">
        <f>(G35*12)+(H35*14)</f>
        <v>0</v>
      </c>
      <c r="N39">
        <f>(G35*15.5)+(H35*18)</f>
        <v>0</v>
      </c>
    </row>
    <row r="40" spans="1:14">
      <c r="A40" t="s">
        <v>30</v>
      </c>
      <c r="C40" t="s">
        <v>41</v>
      </c>
      <c r="D40">
        <f>COUNTIFS(E21:E24,1,A21:A24,TRUE,D21:D24,0)</f>
        <v>0</v>
      </c>
      <c r="E40">
        <f>COUNTIFS(E21:E24,1,A21:A24,TRUE,D21:D24,1)</f>
        <v>0</v>
      </c>
      <c r="G40">
        <f>D40*5</f>
        <v>0</v>
      </c>
      <c r="H40">
        <f>E40*5</f>
        <v>0</v>
      </c>
      <c r="I40">
        <f>SUM(G40,H40)</f>
        <v>0</v>
      </c>
    </row>
    <row r="41" spans="1:14">
      <c r="A41">
        <f>IF(AND(K9,A10),1,0)</f>
        <v>0</v>
      </c>
      <c r="M41" t="s">
        <v>18</v>
      </c>
      <c r="N41">
        <f>IF(AND(I35&gt;=1,I35&lt;=6,G9=1),M37,IF(AND(I35&gt;=1,I35&lt;=6,G9=2),N37,IF(AND(I35&gt;6,I35&lt;=13,G9=1),M38,IF(AND(I35&gt;6,I35&lt;=13,G9=2),N38,IF(AND(I35&gt;13,G9=1),M39,IF(AND(I35&gt;13,G9=2),N39,0))))))</f>
        <v>0</v>
      </c>
    </row>
    <row r="42" spans="1:14">
      <c r="A42">
        <f>IF(A10,(IF(K9,3,2)),0)</f>
        <v>0</v>
      </c>
      <c r="C42" t="s">
        <v>42</v>
      </c>
      <c r="D42">
        <f>COUNTIFS(E21:E24,0,A21:A24,TRUE,D21:D24,0)</f>
        <v>0</v>
      </c>
      <c r="E42">
        <f>COUNTIFS(E21:E24,0,A21:A24,TRUE,D21:D24,1)</f>
        <v>0</v>
      </c>
      <c r="G42">
        <f>D42*5</f>
        <v>0</v>
      </c>
      <c r="H42">
        <f>E42*5</f>
        <v>0</v>
      </c>
      <c r="I42">
        <f>SUM(G42,H42)</f>
        <v>0</v>
      </c>
      <c r="M42" t="s">
        <v>20</v>
      </c>
      <c r="N42">
        <f>IF(I9=1,N41,IF(I9=3,N41 - (N41*0.1),IF(I9=4,N41 - (N41*0.2),IF(I9=2,N41 - (N41*0.15),0))))</f>
        <v>0</v>
      </c>
    </row>
    <row r="44" spans="1:14">
      <c r="A44" t="s">
        <v>34</v>
      </c>
    </row>
    <row r="45" spans="1:14">
      <c r="A45">
        <f>(A37*5)-A41</f>
        <v>0</v>
      </c>
      <c r="K45" t="s">
        <v>36</v>
      </c>
    </row>
    <row r="46" spans="1:14">
      <c r="C46" t="s">
        <v>43</v>
      </c>
      <c r="D46" t="s">
        <v>38</v>
      </c>
      <c r="E46" t="s">
        <v>39</v>
      </c>
      <c r="L46" t="s">
        <v>32</v>
      </c>
      <c r="M46">
        <f>(G38*7.5)+(H38*9.5)</f>
        <v>0</v>
      </c>
      <c r="N46">
        <f>(G38*10.5)+(H38*13.5)</f>
        <v>0</v>
      </c>
    </row>
    <row r="47" spans="1:14">
      <c r="C47" t="s">
        <v>37</v>
      </c>
      <c r="D47">
        <f>IF(AND(A10=TRUE,E10=1,D10=0),IF(K9=TRUE,3,2),0)</f>
        <v>0</v>
      </c>
      <c r="E47">
        <f>IF(AND(A10=TRUE,E10=1,D10=1),IF(K9=TRUE,3,2),0)</f>
        <v>0</v>
      </c>
      <c r="L47" t="s">
        <v>33</v>
      </c>
      <c r="M47">
        <f>(G38*6)+(H38*8)</f>
        <v>0</v>
      </c>
      <c r="N47">
        <f>(G38*8)+(H38*10.5)</f>
        <v>0</v>
      </c>
    </row>
    <row r="49" spans="3:14">
      <c r="M49" t="s">
        <v>18</v>
      </c>
      <c r="N49">
        <f>IF(AND(I38&gt;=1,I38&lt;=6,G9=1),M46,IF(AND(I38&gt;=1,I38&lt;=6,G9=2),N46,IF(AND(I38&gt;6,I38&lt;=13,G9=1),M46,IF(AND(I38&gt;6,I38&lt;=13,G9=2),N46,IF(AND(I38&gt;13,G9=1),M47,IF(AND(I38&gt;13,G9=2),N47,0))))))</f>
        <v>0</v>
      </c>
    </row>
    <row r="50" spans="3:14">
      <c r="C50" t="s">
        <v>40</v>
      </c>
      <c r="D50">
        <f>IF(AND(A10=TRUE,E10=0,D10=0),IF(K9=TRUE,3,2),0)</f>
        <v>0</v>
      </c>
      <c r="E50">
        <f>IF(AND(A10=TRUE,E10=0,D10=1),IF(K9=TRUE,3,2),0)</f>
        <v>0</v>
      </c>
      <c r="M50" t="s">
        <v>20</v>
      </c>
      <c r="N50">
        <f>IF(I9=1,N49,IF(I9=3,N49 - (N49*0.1),IF(I9=4,N49 - (N49*0.2),IF(I9=2,N49 - (N49*0.15),0))))</f>
        <v>0</v>
      </c>
    </row>
    <row r="53" spans="3:14">
      <c r="K53" t="s">
        <v>22</v>
      </c>
    </row>
    <row r="54" spans="3:14">
      <c r="L54" t="s">
        <v>27</v>
      </c>
      <c r="M54">
        <f>(G40*22.5)+(H40*24.5)</f>
        <v>0</v>
      </c>
      <c r="N54">
        <f>(G40*31.5)+(H40*34.5)</f>
        <v>0</v>
      </c>
    </row>
    <row r="55" spans="3:14">
      <c r="L55" t="s">
        <v>26</v>
      </c>
      <c r="M55">
        <f>(G42*15)+(H42*17)</f>
        <v>0</v>
      </c>
      <c r="N55">
        <f>(G42*21)+(H42*24)</f>
        <v>0</v>
      </c>
    </row>
    <row r="57" spans="3:14">
      <c r="M57" t="s">
        <v>18</v>
      </c>
      <c r="N57">
        <f>IF(G9=1,SUM(M54,M55),SUM(N54,N55))</f>
        <v>0</v>
      </c>
    </row>
    <row r="58" spans="3:14">
      <c r="M58" t="s">
        <v>20</v>
      </c>
      <c r="N58">
        <f>IF(J9=1,N57,IF(J9=3,N57 - (N57*0.1),IF(J9=4,N57 - (N57*0.2),IF(J9=2,N57 - (N57*0.15),0))))</f>
        <v>0</v>
      </c>
    </row>
    <row r="60" spans="3:14">
      <c r="K60" t="s">
        <v>54</v>
      </c>
      <c r="M60" t="s">
        <v>18</v>
      </c>
      <c r="N60">
        <f>SUM(B25,B26,B27,B28,B29,B30,B31)</f>
        <v>0</v>
      </c>
    </row>
    <row r="61" spans="3:14">
      <c r="M61" t="s">
        <v>20</v>
      </c>
      <c r="N61">
        <f>IF(H9=1,N60,IF(H9=2,N60 - (N60*0.1),IF(H9=3,N60 - (N60*0.2),0)))</f>
        <v>0</v>
      </c>
    </row>
    <row r="62" spans="3:14">
      <c r="L62" t="s">
        <v>51</v>
      </c>
      <c r="N62">
        <f>SUM(N42,N50,N58,N61)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CALCULADORA</vt:lpstr>
      <vt:lpstr>DATOS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dgmoreno</dc:creator>
  <cp:lastModifiedBy>dgmoreno</cp:lastModifiedBy>
  <dcterms:created xsi:type="dcterms:W3CDTF">2020-06-04T11:11:00Z</dcterms:created>
  <dcterms:modified xsi:type="dcterms:W3CDTF">2021-05-27T10:53:46Z</dcterms:modified>
</cp:coreProperties>
</file>